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30" yWindow="-165" windowWidth="16380" windowHeight="8190" tabRatio="170" activeTab="1"/>
  </bookViews>
  <sheets>
    <sheet name="18_19_20" sheetId="6" r:id="rId1"/>
    <sheet name="rozpočet 2020" sheetId="7" r:id="rId2"/>
    <sheet name="garáže od 2020" sheetId="8" r:id="rId3"/>
  </sheets>
  <definedNames>
    <definedName name="_xlnm.Print_Area" localSheetId="0">'18_19_20'!$A$1:$N$29</definedName>
  </definedNames>
  <calcPr calcId="124519" calcMode="manual"/>
</workbook>
</file>

<file path=xl/calcChain.xml><?xml version="1.0" encoding="utf-8"?>
<calcChain xmlns="http://schemas.openxmlformats.org/spreadsheetml/2006/main">
  <c r="G9" i="8"/>
  <c r="D9"/>
  <c r="E8"/>
  <c r="E9" s="1"/>
  <c r="E7"/>
  <c r="H6"/>
  <c r="H9" s="1"/>
  <c r="E6"/>
  <c r="G5"/>
  <c r="D5"/>
  <c r="E13" i="7"/>
  <c r="D13"/>
  <c r="C13"/>
  <c r="G12"/>
  <c r="G11"/>
  <c r="E11"/>
  <c r="G10"/>
  <c r="G13" s="1"/>
  <c r="E10"/>
  <c r="H3"/>
  <c r="J21" i="6"/>
  <c r="J27" s="1"/>
  <c r="O21"/>
  <c r="J24"/>
  <c r="G14"/>
  <c r="G10"/>
  <c r="M27"/>
  <c r="O27" s="1"/>
  <c r="I13"/>
  <c r="L13" s="1"/>
  <c r="I12"/>
  <c r="L12" s="1"/>
  <c r="J6"/>
  <c r="M6" s="1"/>
  <c r="G26"/>
  <c r="G23"/>
  <c r="C27"/>
  <c r="C7"/>
  <c r="N27" l="1"/>
  <c r="G27"/>
  <c r="C28"/>
  <c r="F5" s="1"/>
  <c r="F7" s="1"/>
  <c r="G28" s="1"/>
  <c r="J5" s="1"/>
  <c r="J7" s="1"/>
  <c r="J28" s="1"/>
  <c r="M5" s="1"/>
  <c r="M7" l="1"/>
  <c r="M28" l="1"/>
  <c r="N28"/>
  <c r="O28"/>
</calcChain>
</file>

<file path=xl/comments1.xml><?xml version="1.0" encoding="utf-8"?>
<comments xmlns="http://schemas.openxmlformats.org/spreadsheetml/2006/main">
  <authors>
    <author>bdkvhd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včetně zateplení a malby, kočárkárny,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14"/>
            <color indexed="81"/>
            <rFont val="Tahoma"/>
            <family val="2"/>
            <charset val="238"/>
          </rPr>
          <t>nátěr parapetů na jižní straně</t>
        </r>
        <r>
          <rPr>
            <sz val="14"/>
            <color indexed="81"/>
            <rFont val="Tahoma"/>
            <family val="2"/>
            <charset val="238"/>
          </rPr>
          <t xml:space="preserve">
</t>
        </r>
      </text>
    </comment>
    <comment ref="J17" authorId="0">
      <text>
        <r>
          <rPr>
            <b/>
            <sz val="12"/>
            <color indexed="81"/>
            <rFont val="Tahoma"/>
            <family val="2"/>
            <charset val="238"/>
          </rPr>
          <t>51 ks dvoudílných oken do suterénních prostor 1150x1510
(vyspecifikovat druh skel)
 6 ks okének pod přední schody 800x680
 6 ks třídílných oken do pronajímaných prostor na terasách 2100x1610 (stejné jako v bytech)</t>
        </r>
        <r>
          <rPr>
            <sz val="12"/>
            <color indexed="81"/>
            <rFont val="Tahoma"/>
            <family val="2"/>
            <charset val="238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charset val="1"/>
          </rPr>
          <t>po 15 letech provozu oken provést servis (promazání, seřízení) + opravy popraskaného zedického začištění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1" authorId="0">
      <text>
        <r>
          <rPr>
            <b/>
            <sz val="14"/>
            <color indexed="81"/>
            <rFont val="Tahoma"/>
            <family val="2"/>
            <charset val="238"/>
          </rPr>
          <t>zazdění , zasklení okny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21" authorId="0">
      <text>
        <r>
          <rPr>
            <b/>
            <sz val="14"/>
            <color indexed="81"/>
            <rFont val="Tahoma"/>
            <family val="2"/>
            <charset val="238"/>
          </rPr>
          <t>zasklení (spodní část + horní část)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21" authorId="0">
      <text>
        <r>
          <rPr>
            <b/>
            <sz val="14"/>
            <color indexed="81"/>
            <rFont val="Tahoma"/>
            <family val="2"/>
            <charset val="238"/>
          </rPr>
          <t>pouhá výměna zábradlí dlažba s okapničkami+lešení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4" authorId="0">
      <text>
        <r>
          <rPr>
            <b/>
            <sz val="9"/>
            <color indexed="81"/>
            <rFont val="Tahoma"/>
            <charset val="1"/>
          </rPr>
          <t>FO 60% (18 tis. na garáž)+ příspěvek vlasníků  40% (12 tis. na garáž)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bdkvhd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38"/>
          </rPr>
          <t>bdkvhd:</t>
        </r>
        <r>
          <rPr>
            <sz val="9"/>
            <color indexed="81"/>
            <rFont val="Tahoma"/>
            <family val="2"/>
            <charset val="238"/>
          </rPr>
          <t xml:space="preserve">
zlevnění odečtů EKA o 17 tis. Kč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>bdkvhd:</t>
        </r>
        <r>
          <rPr>
            <sz val="9"/>
            <color indexed="81"/>
            <rFont val="Tahoma"/>
            <family val="2"/>
            <charset val="238"/>
          </rPr>
          <t xml:space="preserve">
zlevnění odečtů EKA o 17 tis. Kč</t>
        </r>
      </text>
    </comment>
    <comment ref="G4" authorId="0">
      <text>
        <r>
          <rPr>
            <b/>
            <sz val="9"/>
            <color indexed="81"/>
            <rFont val="Tahoma"/>
            <charset val="1"/>
          </rPr>
          <t>nová pojistná smlouva bude zahrnovat pojištění proti nepřímému úderu blesku a pojištění elektroniky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>platí vlastníci z příjmu za JNBP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" authorId="0">
      <text>
        <r>
          <rPr>
            <b/>
            <sz val="12"/>
            <color indexed="81"/>
            <rFont val="Tahoma"/>
            <family val="2"/>
            <charset val="238"/>
          </rPr>
          <t>8% zvýšení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6" authorId="0">
      <text>
        <r>
          <rPr>
            <b/>
            <sz val="12"/>
            <color indexed="81"/>
            <rFont val="Tahoma"/>
            <family val="2"/>
            <charset val="238"/>
          </rPr>
          <t>8% zvýšení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bdkvhd: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přibudou výtahy 24&amp;26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bdkvhd: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přibudou výtahy 24&amp;26</t>
        </r>
      </text>
    </comment>
    <comment ref="E12" authorId="0">
      <text>
        <r>
          <rPr>
            <b/>
            <sz val="9"/>
            <color indexed="81"/>
            <rFont val="Tahoma"/>
            <family val="2"/>
            <charset val="238"/>
          </rPr>
          <t>bdkvhd:</t>
        </r>
        <r>
          <rPr>
            <sz val="9"/>
            <color indexed="81"/>
            <rFont val="Tahoma"/>
            <family val="2"/>
            <charset val="238"/>
          </rPr>
          <t xml:space="preserve">
zvýšení ceny vodného a stočného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238"/>
          </rPr>
          <t>bdkvhd:</t>
        </r>
        <r>
          <rPr>
            <sz val="9"/>
            <color indexed="81"/>
            <rFont val="Tahoma"/>
            <family val="2"/>
            <charset val="238"/>
          </rPr>
          <t xml:space="preserve">
zvýšení ceny vodného a stočného</t>
        </r>
      </text>
    </comment>
  </commentList>
</comments>
</file>

<file path=xl/sharedStrings.xml><?xml version="1.0" encoding="utf-8"?>
<sst xmlns="http://schemas.openxmlformats.org/spreadsheetml/2006/main" count="128" uniqueCount="85">
  <si>
    <t>výtahy oprava</t>
  </si>
  <si>
    <t>STA</t>
  </si>
  <si>
    <t>Pojištění</t>
  </si>
  <si>
    <t>Daň ze společných prostor</t>
  </si>
  <si>
    <t>elektřina</t>
  </si>
  <si>
    <t>odvoz domovního odpadu</t>
  </si>
  <si>
    <t>úklid</t>
  </si>
  <si>
    <t>revize výtahů</t>
  </si>
  <si>
    <t>teplo</t>
  </si>
  <si>
    <t>teplá voda</t>
  </si>
  <si>
    <t>SV</t>
  </si>
  <si>
    <t>celkem</t>
  </si>
  <si>
    <t>tis. Kč</t>
  </si>
  <si>
    <t>zednické práce, malování</t>
  </si>
  <si>
    <t>plán</t>
  </si>
  <si>
    <t>skut</t>
  </si>
  <si>
    <t>garážová vrata</t>
  </si>
  <si>
    <t>skut 2017</t>
  </si>
  <si>
    <t>revize plyn</t>
  </si>
  <si>
    <t>plán 2019</t>
  </si>
  <si>
    <t>výtah G24&amp;26</t>
  </si>
  <si>
    <t>voda, topení odpady</t>
  </si>
  <si>
    <t xml:space="preserve">zámečnické práce, </t>
  </si>
  <si>
    <t>materiál, drobné opravy</t>
  </si>
  <si>
    <t>revize, opravy elektro</t>
  </si>
  <si>
    <t>příprava a dozor akcí FO</t>
  </si>
  <si>
    <t>Zdroje</t>
  </si>
  <si>
    <t>střechy , parapety</t>
  </si>
  <si>
    <t>STA (příprava na DBTV2</t>
  </si>
  <si>
    <t>revize plyn, elektro</t>
  </si>
  <si>
    <t>PO, preventista, hasičáky</t>
  </si>
  <si>
    <t>sítě holubi</t>
  </si>
  <si>
    <t>dlažby vchody</t>
  </si>
  <si>
    <t>voda, topení, odpady</t>
  </si>
  <si>
    <t>střechy</t>
  </si>
  <si>
    <t>revize hromosvody</t>
  </si>
  <si>
    <t>střechy parapety, okna</t>
  </si>
  <si>
    <t>celkem proinvestováno</t>
  </si>
  <si>
    <t xml:space="preserve">STA </t>
  </si>
  <si>
    <t>tis.Kč</t>
  </si>
  <si>
    <t>plastová okna suterén + terasy</t>
  </si>
  <si>
    <t>celkem zdroje FO v roce</t>
  </si>
  <si>
    <t>zůstatek ke 31.12.2020</t>
  </si>
  <si>
    <t>zůstatek ke 31.12.2021</t>
  </si>
  <si>
    <t>zůstatek ke 31.12.2018</t>
  </si>
  <si>
    <t>výhled</t>
  </si>
  <si>
    <r>
      <t>Dlouhodobá záloha na opravy</t>
    </r>
    <r>
      <rPr>
        <b/>
        <sz val="12"/>
        <rFont val="Arial"/>
        <family val="2"/>
        <charset val="238"/>
      </rPr>
      <t xml:space="preserve"> FO</t>
    </r>
  </si>
  <si>
    <t>indikátory, vodoměry s dálkovým odečtem</t>
  </si>
  <si>
    <t>desinsekce deratizace</t>
  </si>
  <si>
    <t>poštovní schránky + haly (zateplení, malba)</t>
  </si>
  <si>
    <t>zůstatek ke 31.12.2019</t>
  </si>
  <si>
    <t>vychází z 2. varianty 2020</t>
  </si>
  <si>
    <t>malování + nátěry(G18,20,22)</t>
  </si>
  <si>
    <r>
      <rPr>
        <b/>
        <sz val="11"/>
        <rFont val="Arial"/>
        <family val="2"/>
        <charset val="238"/>
      </rPr>
      <t xml:space="preserve">FO </t>
    </r>
    <r>
      <rPr>
        <sz val="10"/>
        <rFont val="Arial"/>
        <family val="2"/>
        <charset val="238"/>
      </rPr>
      <t>(FO byty,FO garáže, nájmy Vodafone, podnikatelské JNBP , )</t>
    </r>
  </si>
  <si>
    <r>
      <t xml:space="preserve">střecha </t>
    </r>
    <r>
      <rPr>
        <b/>
        <sz val="10"/>
        <rFont val="Arial"/>
        <family val="2"/>
        <charset val="238"/>
      </rPr>
      <t>G24&amp;26</t>
    </r>
  </si>
  <si>
    <t>zůstatek k 1.1.2018</t>
  </si>
  <si>
    <t>zůstatek k 1.1.2019</t>
  </si>
  <si>
    <t>zůstatek k 1.1.2020</t>
  </si>
  <si>
    <t>zůstatek k 1.1.202</t>
  </si>
  <si>
    <t>servis oken</t>
  </si>
  <si>
    <t>kontejner</t>
  </si>
  <si>
    <t>celkem k proinvestování</t>
  </si>
  <si>
    <r>
      <t xml:space="preserve">zvonky 1. etapa </t>
    </r>
    <r>
      <rPr>
        <b/>
        <i/>
        <sz val="10"/>
        <rFont val="Arial"/>
        <family val="2"/>
        <charset val="238"/>
      </rPr>
      <t>Bezpečný dům</t>
    </r>
    <r>
      <rPr>
        <sz val="10"/>
        <rFont val="Arial"/>
        <family val="2"/>
        <charset val="238"/>
      </rPr>
      <t>; (přední vchody , domácí telefon;moderní digitální systém)</t>
    </r>
  </si>
  <si>
    <t>2.var.</t>
  </si>
  <si>
    <t>1. var.</t>
  </si>
  <si>
    <t>3.var</t>
  </si>
  <si>
    <t>schodišťové lodžie 46 ks</t>
  </si>
  <si>
    <r>
      <t xml:space="preserve">Zvonky 2. etapa </t>
    </r>
    <r>
      <rPr>
        <b/>
        <i/>
        <sz val="10"/>
        <rFont val="Arial"/>
        <family val="2"/>
        <charset val="238"/>
      </rPr>
      <t>Bezpečný dům</t>
    </r>
    <r>
      <rPr>
        <sz val="10"/>
        <rFont val="Arial"/>
        <family val="2"/>
        <charset val="238"/>
      </rPr>
      <t xml:space="preserve"> (přední a zadní vchody ma čipové karty; + průchozí dveře v suterénu na čipy)</t>
    </r>
  </si>
  <si>
    <t>Návrh rozpočtu 2020(tis.Kč)</t>
  </si>
  <si>
    <t>skut 2018</t>
  </si>
  <si>
    <t>skut 2019</t>
  </si>
  <si>
    <t>návrh plánu 2020</t>
  </si>
  <si>
    <t>Správa – účetní, telefon, internet,právní asistence, odečty EKA</t>
  </si>
  <si>
    <t>malá garáž</t>
  </si>
  <si>
    <t>velká garáž</t>
  </si>
  <si>
    <t>stávající platba</t>
  </si>
  <si>
    <t xml:space="preserve">zvýšení </t>
  </si>
  <si>
    <t>Výměra</t>
  </si>
  <si>
    <t>m2</t>
  </si>
  <si>
    <t>FO</t>
  </si>
  <si>
    <t>Kč/m2*měsíc</t>
  </si>
  <si>
    <t>Kč/rok</t>
  </si>
  <si>
    <t>Pojistné</t>
  </si>
  <si>
    <t>Správa</t>
  </si>
  <si>
    <t>Celkem služby+FO</t>
  </si>
</sst>
</file>

<file path=xl/styles.xml><?xml version="1.0" encoding="utf-8"?>
<styleSheet xmlns="http://schemas.openxmlformats.org/spreadsheetml/2006/main">
  <numFmts count="1">
    <numFmt numFmtId="165" formatCode="0.0"/>
  </numFmts>
  <fonts count="28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24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2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1"/>
      <name val="Tahoma"/>
      <family val="2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sz val="11"/>
      <color rgb="FF626262"/>
      <name val="Open Sans"/>
      <family val="2"/>
      <charset val="238"/>
    </font>
    <font>
      <b/>
      <sz val="23"/>
      <color rgb="FF0168B0"/>
      <name val="Open Sans"/>
      <family val="2"/>
      <charset val="238"/>
    </font>
    <font>
      <b/>
      <sz val="16"/>
      <color rgb="FF101720"/>
      <name val="Open Sans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4" fillId="0" borderId="1" xfId="0" applyFont="1" applyBorder="1"/>
    <xf numFmtId="0" fontId="0" fillId="0" borderId="2" xfId="0" applyBorder="1"/>
    <xf numFmtId="0" fontId="1" fillId="0" borderId="3" xfId="0" applyFont="1" applyBorder="1" applyAlignment="1">
      <alignment horizontal="right"/>
    </xf>
    <xf numFmtId="0" fontId="2" fillId="0" borderId="5" xfId="0" applyFont="1" applyBorder="1"/>
    <xf numFmtId="0" fontId="1" fillId="0" borderId="4" xfId="0" applyFont="1" applyBorder="1"/>
    <xf numFmtId="1" fontId="2" fillId="0" borderId="5" xfId="0" applyNumberFormat="1" applyFont="1" applyBorder="1"/>
    <xf numFmtId="1" fontId="1" fillId="0" borderId="4" xfId="0" applyNumberFormat="1" applyFont="1" applyBorder="1"/>
    <xf numFmtId="0" fontId="3" fillId="0" borderId="7" xfId="0" applyFont="1" applyBorder="1" applyAlignment="1"/>
    <xf numFmtId="0" fontId="6" fillId="0" borderId="6" xfId="0" applyFont="1" applyBorder="1" applyAlignment="1"/>
    <xf numFmtId="0" fontId="5" fillId="0" borderId="9" xfId="0" applyFont="1" applyBorder="1" applyAlignment="1">
      <alignment horizontal="center" wrapText="1"/>
    </xf>
    <xf numFmtId="0" fontId="4" fillId="2" borderId="1" xfId="0" applyFont="1" applyFill="1" applyBorder="1"/>
    <xf numFmtId="0" fontId="0" fillId="2" borderId="0" xfId="0" applyFill="1" applyBorder="1"/>
    <xf numFmtId="0" fontId="2" fillId="2" borderId="5" xfId="0" applyFont="1" applyFill="1" applyBorder="1"/>
    <xf numFmtId="1" fontId="2" fillId="2" borderId="5" xfId="0" applyNumberFormat="1" applyFont="1" applyFill="1" applyBorder="1"/>
    <xf numFmtId="0" fontId="4" fillId="3" borderId="1" xfId="0" applyFont="1" applyFill="1" applyBorder="1"/>
    <xf numFmtId="0" fontId="0" fillId="3" borderId="0" xfId="0" applyFill="1" applyBorder="1"/>
    <xf numFmtId="0" fontId="2" fillId="3" borderId="5" xfId="0" applyFont="1" applyFill="1" applyBorder="1"/>
    <xf numFmtId="1" fontId="2" fillId="3" borderId="5" xfId="0" applyNumberFormat="1" applyFont="1" applyFill="1" applyBorder="1"/>
    <xf numFmtId="0" fontId="4" fillId="4" borderId="2" xfId="0" applyFont="1" applyFill="1" applyBorder="1"/>
    <xf numFmtId="0" fontId="0" fillId="4" borderId="3" xfId="0" applyFill="1" applyBorder="1"/>
    <xf numFmtId="0" fontId="2" fillId="4" borderId="4" xfId="0" applyFont="1" applyFill="1" applyBorder="1"/>
    <xf numFmtId="1" fontId="2" fillId="4" borderId="4" xfId="0" applyNumberFormat="1" applyFont="1" applyFill="1" applyBorder="1"/>
    <xf numFmtId="0" fontId="4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/>
    <xf numFmtId="0" fontId="0" fillId="0" borderId="15" xfId="0" applyBorder="1" applyAlignment="1">
      <alignment wrapText="1"/>
    </xf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1" fillId="0" borderId="27" xfId="0" applyFont="1" applyBorder="1"/>
    <xf numFmtId="0" fontId="0" fillId="0" borderId="28" xfId="0" applyBorder="1" applyAlignment="1">
      <alignment horizontal="center"/>
    </xf>
    <xf numFmtId="3" fontId="0" fillId="0" borderId="26" xfId="0" applyNumberFormat="1" applyBorder="1" applyAlignment="1">
      <alignment vertical="center"/>
    </xf>
    <xf numFmtId="0" fontId="0" fillId="0" borderId="30" xfId="0" applyBorder="1"/>
    <xf numFmtId="0" fontId="0" fillId="0" borderId="20" xfId="0" applyBorder="1" applyAlignment="1">
      <alignment wrapText="1"/>
    </xf>
    <xf numFmtId="3" fontId="0" fillId="0" borderId="21" xfId="0" applyNumberForma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5" fillId="0" borderId="0" xfId="0" applyFont="1"/>
    <xf numFmtId="0" fontId="0" fillId="0" borderId="6" xfId="0" applyBorder="1" applyAlignment="1">
      <alignment vertical="center" wrapText="1"/>
    </xf>
    <xf numFmtId="0" fontId="10" fillId="0" borderId="8" xfId="0" applyFont="1" applyBorder="1"/>
    <xf numFmtId="0" fontId="0" fillId="5" borderId="15" xfId="0" applyFill="1" applyBorder="1" applyAlignment="1">
      <alignment wrapText="1"/>
    </xf>
    <xf numFmtId="0" fontId="11" fillId="0" borderId="16" xfId="0" applyFont="1" applyBorder="1"/>
    <xf numFmtId="0" fontId="11" fillId="0" borderId="21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5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3" fontId="1" fillId="0" borderId="26" xfId="0" applyNumberFormat="1" applyFont="1" applyBorder="1"/>
    <xf numFmtId="3" fontId="1" fillId="0" borderId="12" xfId="0" applyNumberFormat="1" applyFont="1" applyBorder="1"/>
    <xf numFmtId="0" fontId="0" fillId="0" borderId="13" xfId="0" applyBorder="1" applyAlignment="1">
      <alignment vertical="top" wrapText="1"/>
    </xf>
    <xf numFmtId="0" fontId="11" fillId="0" borderId="14" xfId="0" applyFont="1" applyBorder="1" applyAlignment="1">
      <alignment vertical="top"/>
    </xf>
    <xf numFmtId="0" fontId="0" fillId="0" borderId="0" xfId="0" applyAlignment="1">
      <alignment vertical="top"/>
    </xf>
    <xf numFmtId="0" fontId="11" fillId="0" borderId="19" xfId="0" applyFont="1" applyBorder="1" applyAlignment="1">
      <alignment vertical="top"/>
    </xf>
    <xf numFmtId="0" fontId="11" fillId="6" borderId="10" xfId="0" applyFont="1" applyFill="1" applyBorder="1" applyAlignment="1">
      <alignment horizontal="center"/>
    </xf>
    <xf numFmtId="0" fontId="11" fillId="6" borderId="16" xfId="0" applyFont="1" applyFill="1" applyBorder="1"/>
    <xf numFmtId="3" fontId="13" fillId="0" borderId="18" xfId="0" applyNumberFormat="1" applyFont="1" applyBorder="1" applyAlignment="1">
      <alignment horizontal="left"/>
    </xf>
    <xf numFmtId="3" fontId="13" fillId="0" borderId="23" xfId="0" applyNumberFormat="1" applyFont="1" applyBorder="1" applyAlignment="1">
      <alignment horizontal="left"/>
    </xf>
    <xf numFmtId="0" fontId="4" fillId="0" borderId="0" xfId="0" applyFont="1" applyAlignment="1">
      <alignment wrapText="1"/>
    </xf>
    <xf numFmtId="3" fontId="1" fillId="0" borderId="34" xfId="0" applyNumberFormat="1" applyFon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0" fontId="0" fillId="0" borderId="29" xfId="0" applyBorder="1" applyAlignment="1"/>
    <xf numFmtId="0" fontId="10" fillId="0" borderId="6" xfId="0" applyFont="1" applyBorder="1" applyAlignment="1"/>
    <xf numFmtId="0" fontId="11" fillId="0" borderId="7" xfId="0" applyFont="1" applyBorder="1" applyAlignment="1"/>
    <xf numFmtId="0" fontId="0" fillId="5" borderId="13" xfId="0" applyFill="1" applyBorder="1" applyAlignment="1">
      <alignment vertical="top" wrapText="1"/>
    </xf>
    <xf numFmtId="0" fontId="11" fillId="5" borderId="19" xfId="0" applyFont="1" applyFill="1" applyBorder="1" applyAlignment="1">
      <alignment vertical="top"/>
    </xf>
    <xf numFmtId="3" fontId="11" fillId="6" borderId="14" xfId="0" applyNumberFormat="1" applyFont="1" applyFill="1" applyBorder="1" applyAlignment="1">
      <alignment vertical="top"/>
    </xf>
    <xf numFmtId="0" fontId="11" fillId="5" borderId="16" xfId="0" applyFont="1" applyFill="1" applyBorder="1"/>
    <xf numFmtId="0" fontId="11" fillId="7" borderId="16" xfId="0" applyFont="1" applyFill="1" applyBorder="1"/>
    <xf numFmtId="0" fontId="0" fillId="8" borderId="9" xfId="0" applyFill="1" applyBorder="1"/>
    <xf numFmtId="3" fontId="0" fillId="0" borderId="0" xfId="0" applyNumberFormat="1"/>
    <xf numFmtId="0" fontId="0" fillId="8" borderId="0" xfId="0" applyFill="1"/>
    <xf numFmtId="0" fontId="0" fillId="9" borderId="0" xfId="0" applyFill="1"/>
    <xf numFmtId="0" fontId="0" fillId="5" borderId="0" xfId="0" applyFill="1"/>
    <xf numFmtId="3" fontId="1" fillId="5" borderId="26" xfId="0" applyNumberFormat="1" applyFont="1" applyFill="1" applyBorder="1"/>
    <xf numFmtId="3" fontId="0" fillId="9" borderId="0" xfId="0" applyNumberFormat="1" applyFill="1"/>
    <xf numFmtId="3" fontId="0" fillId="10" borderId="0" xfId="0" applyNumberFormat="1" applyFill="1"/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1" fontId="23" fillId="0" borderId="5" xfId="0" applyNumberFormat="1" applyFont="1" applyBorder="1"/>
    <xf numFmtId="1" fontId="0" fillId="0" borderId="0" xfId="0" applyNumberFormat="1" applyAlignment="1">
      <alignment horizontal="left" vertical="top"/>
    </xf>
    <xf numFmtId="1" fontId="23" fillId="3" borderId="5" xfId="0" applyNumberFormat="1" applyFont="1" applyFill="1" applyBorder="1"/>
    <xf numFmtId="1" fontId="23" fillId="2" borderId="5" xfId="0" applyNumberFormat="1" applyFont="1" applyFill="1" applyBorder="1"/>
    <xf numFmtId="1" fontId="23" fillId="4" borderId="4" xfId="0" applyNumberFormat="1" applyFont="1" applyFill="1" applyBorder="1"/>
    <xf numFmtId="1" fontId="24" fillId="0" borderId="4" xfId="0" applyNumberFormat="1" applyFont="1" applyBorder="1"/>
    <xf numFmtId="0" fontId="0" fillId="11" borderId="15" xfId="0" applyFill="1" applyBorder="1" applyAlignment="1">
      <alignment wrapText="1"/>
    </xf>
    <xf numFmtId="0" fontId="11" fillId="11" borderId="10" xfId="0" applyFont="1" applyFill="1" applyBorder="1" applyAlignment="1">
      <alignment horizontal="center"/>
    </xf>
    <xf numFmtId="0" fontId="25" fillId="0" borderId="10" xfId="0" applyFont="1" applyBorder="1"/>
    <xf numFmtId="0" fontId="25" fillId="0" borderId="11" xfId="0" applyFont="1" applyBorder="1"/>
    <xf numFmtId="0" fontId="25" fillId="0" borderId="11" xfId="0" applyFont="1" applyBorder="1" applyAlignment="1">
      <alignment horizontal="center" wrapText="1"/>
    </xf>
    <xf numFmtId="0" fontId="25" fillId="0" borderId="12" xfId="0" applyFont="1" applyBorder="1"/>
    <xf numFmtId="0" fontId="25" fillId="0" borderId="11" xfId="0" applyFont="1" applyBorder="1" applyAlignment="1">
      <alignment horizontal="right"/>
    </xf>
    <xf numFmtId="165" fontId="26" fillId="0" borderId="11" xfId="0" applyNumberFormat="1" applyFont="1" applyBorder="1"/>
    <xf numFmtId="0" fontId="25" fillId="4" borderId="11" xfId="0" applyFont="1" applyFill="1" applyBorder="1" applyAlignment="1">
      <alignment horizontal="center" wrapText="1"/>
    </xf>
    <xf numFmtId="165" fontId="26" fillId="4" borderId="11" xfId="0" applyNumberFormat="1" applyFont="1" applyFill="1" applyBorder="1"/>
    <xf numFmtId="0" fontId="25" fillId="4" borderId="12" xfId="0" applyFont="1" applyFill="1" applyBorder="1"/>
    <xf numFmtId="0" fontId="25" fillId="4" borderId="10" xfId="0" applyFont="1" applyFill="1" applyBorder="1"/>
    <xf numFmtId="0" fontId="25" fillId="4" borderId="11" xfId="0" applyFont="1" applyFill="1" applyBorder="1"/>
    <xf numFmtId="0" fontId="25" fillId="9" borderId="11" xfId="0" applyFont="1" applyFill="1" applyBorder="1" applyAlignment="1">
      <alignment horizontal="center" vertical="center" wrapText="1"/>
    </xf>
    <xf numFmtId="165" fontId="26" fillId="9" borderId="11" xfId="0" applyNumberFormat="1" applyFont="1" applyFill="1" applyBorder="1"/>
    <xf numFmtId="0" fontId="25" fillId="9" borderId="10" xfId="0" applyFont="1" applyFill="1" applyBorder="1"/>
    <xf numFmtId="0" fontId="25" fillId="9" borderId="11" xfId="0" applyFont="1" applyFill="1" applyBorder="1"/>
    <xf numFmtId="3" fontId="27" fillId="4" borderId="12" xfId="0" applyNumberFormat="1" applyFont="1" applyFill="1" applyBorder="1"/>
    <xf numFmtId="3" fontId="27" fillId="9" borderId="12" xfId="0" applyNumberFormat="1" applyFont="1" applyFill="1" applyBorder="1"/>
    <xf numFmtId="3" fontId="27" fillId="0" borderId="12" xfId="0" applyNumberFormat="1" applyFont="1" applyBorder="1"/>
    <xf numFmtId="3" fontId="25" fillId="9" borderId="12" xfId="0" applyNumberFormat="1" applyFont="1" applyFill="1" applyBorder="1"/>
    <xf numFmtId="3" fontId="25" fillId="0" borderId="12" xfId="0" applyNumberFormat="1" applyFont="1" applyBorder="1"/>
    <xf numFmtId="3" fontId="25" fillId="4" borderId="12" xfId="0" applyNumberFormat="1" applyFont="1" applyFill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8" xfId="0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5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99FF"/>
      <color rgb="FFFFFF99"/>
      <color rgb="FF66FFFF"/>
      <color rgb="FF00FFCC"/>
      <color rgb="FFFFCCFF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847725</xdr:colOff>
      <xdr:row>0</xdr:row>
      <xdr:rowOff>466726</xdr:rowOff>
    </xdr:from>
    <xdr:to>
      <xdr:col>7</xdr:col>
      <xdr:colOff>200024</xdr:colOff>
      <xdr:row>15</xdr:row>
      <xdr:rowOff>9526</xdr:rowOff>
    </xdr:to>
    <xdr:sp macro="" textlink="">
      <xdr:nvSpPr>
        <xdr:cNvPr id="2" name="Elipsa 1"/>
        <xdr:cNvSpPr/>
      </xdr:nvSpPr>
      <xdr:spPr>
        <a:xfrm>
          <a:off x="6248400" y="466726"/>
          <a:ext cx="1352549" cy="3562350"/>
        </a:xfrm>
        <a:prstGeom prst="ellipse">
          <a:avLst/>
        </a:prstGeom>
        <a:solidFill>
          <a:schemeClr val="accent1">
            <a:alpha val="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cs-CZ" sz="1100"/>
        </a:p>
      </xdr:txBody>
    </xdr:sp>
    <xdr:clientData/>
  </xdr:twoCellAnchor>
  <xdr:oneCellAnchor>
    <xdr:from>
      <xdr:col>5</xdr:col>
      <xdr:colOff>194818</xdr:colOff>
      <xdr:row>2</xdr:row>
      <xdr:rowOff>386302</xdr:rowOff>
    </xdr:from>
    <xdr:ext cx="707566" cy="2315249"/>
    <xdr:sp macro="" textlink="">
      <xdr:nvSpPr>
        <xdr:cNvPr id="3" name="Obdélník 2"/>
        <xdr:cNvSpPr/>
      </xdr:nvSpPr>
      <xdr:spPr>
        <a:xfrm>
          <a:off x="5595493" y="1595977"/>
          <a:ext cx="707566" cy="23152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cs-CZ" sz="8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?</a:t>
          </a:r>
        </a:p>
        <a:p>
          <a:pPr algn="ctr"/>
          <a:endParaRPr lang="cs-CZ" sz="5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247649</xdr:colOff>
      <xdr:row>9</xdr:row>
      <xdr:rowOff>38100</xdr:rowOff>
    </xdr:from>
    <xdr:to>
      <xdr:col>4</xdr:col>
      <xdr:colOff>990599</xdr:colOff>
      <xdr:row>13</xdr:row>
      <xdr:rowOff>95250</xdr:rowOff>
    </xdr:to>
    <xdr:sp macro="" textlink="">
      <xdr:nvSpPr>
        <xdr:cNvPr id="2" name="Zahnutá šipka nahoru 1"/>
        <xdr:cNvSpPr/>
      </xdr:nvSpPr>
      <xdr:spPr>
        <a:xfrm>
          <a:off x="2905124" y="2695575"/>
          <a:ext cx="1609725" cy="704850"/>
        </a:xfrm>
        <a:prstGeom prst="curvedUpArrow">
          <a:avLst>
            <a:gd name="adj1" fmla="val 25000"/>
            <a:gd name="adj2" fmla="val 90428"/>
            <a:gd name="adj3" fmla="val 479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352424</xdr:colOff>
      <xdr:row>9</xdr:row>
      <xdr:rowOff>28575</xdr:rowOff>
    </xdr:from>
    <xdr:to>
      <xdr:col>7</xdr:col>
      <xdr:colOff>1038224</xdr:colOff>
      <xdr:row>13</xdr:row>
      <xdr:rowOff>85725</xdr:rowOff>
    </xdr:to>
    <xdr:sp macro="" textlink="">
      <xdr:nvSpPr>
        <xdr:cNvPr id="3" name="Zahnutá šipka nahoru 2"/>
        <xdr:cNvSpPr/>
      </xdr:nvSpPr>
      <xdr:spPr>
        <a:xfrm>
          <a:off x="4962524" y="2686050"/>
          <a:ext cx="1609725" cy="704850"/>
        </a:xfrm>
        <a:prstGeom prst="curvedUpArrow">
          <a:avLst>
            <a:gd name="adj1" fmla="val 25000"/>
            <a:gd name="adj2" fmla="val 90428"/>
            <a:gd name="adj3" fmla="val 4797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cs-CZ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93"/>
  <sheetViews>
    <sheetView zoomScale="84" zoomScaleNormal="84" workbookViewId="0">
      <selection activeCell="O32" sqref="O32"/>
    </sheetView>
  </sheetViews>
  <sheetFormatPr defaultRowHeight="12.75"/>
  <cols>
    <col min="1" max="1" width="2.5703125" customWidth="1"/>
    <col min="2" max="2" width="23.85546875" customWidth="1"/>
    <col min="3" max="3" width="10.42578125" customWidth="1"/>
    <col min="4" max="4" width="0.42578125" customWidth="1"/>
    <col min="5" max="5" width="24.140625" customWidth="1"/>
    <col min="6" max="6" width="5.85546875" customWidth="1"/>
    <col min="7" max="7" width="7.5703125" customWidth="1"/>
    <col min="8" max="8" width="0.7109375" customWidth="1"/>
    <col min="9" max="9" width="24.85546875" customWidth="1"/>
    <col min="10" max="10" width="10.140625" customWidth="1"/>
    <col min="11" max="11" width="0.42578125" customWidth="1"/>
    <col min="12" max="12" width="24.7109375" customWidth="1"/>
    <col min="13" max="13" width="9.85546875" customWidth="1"/>
    <col min="14" max="14" width="8.85546875" customWidth="1"/>
    <col min="16" max="16" width="12" bestFit="1" customWidth="1"/>
  </cols>
  <sheetData>
    <row r="1" spans="2:15" ht="13.5" thickBot="1"/>
    <row r="2" spans="2:15" ht="30.75" customHeight="1" thickBot="1">
      <c r="B2" s="39" t="s">
        <v>46</v>
      </c>
      <c r="C2" s="40">
        <v>2018</v>
      </c>
      <c r="F2" s="113">
        <v>2019</v>
      </c>
      <c r="G2" s="115"/>
      <c r="J2" s="63">
        <v>2020</v>
      </c>
      <c r="L2" s="58" t="s">
        <v>51</v>
      </c>
      <c r="M2" s="113">
        <v>2021</v>
      </c>
      <c r="N2" s="114"/>
      <c r="O2" s="115"/>
    </row>
    <row r="3" spans="2:15" ht="15.75" thickBot="1">
      <c r="C3" s="47" t="s">
        <v>15</v>
      </c>
      <c r="F3" s="47" t="s">
        <v>14</v>
      </c>
      <c r="G3" s="47" t="s">
        <v>15</v>
      </c>
      <c r="J3" s="64" t="s">
        <v>14</v>
      </c>
      <c r="M3" s="47" t="s">
        <v>45</v>
      </c>
    </row>
    <row r="4" spans="2:15" ht="16.5" thickBot="1">
      <c r="B4" s="31" t="s">
        <v>26</v>
      </c>
      <c r="C4" s="32" t="s">
        <v>39</v>
      </c>
      <c r="E4" s="31" t="s">
        <v>26</v>
      </c>
      <c r="F4" s="122" t="s">
        <v>12</v>
      </c>
      <c r="G4" s="123"/>
      <c r="I4" s="31" t="s">
        <v>26</v>
      </c>
      <c r="J4" s="62" t="s">
        <v>39</v>
      </c>
      <c r="L4" s="31" t="s">
        <v>26</v>
      </c>
      <c r="M4" s="32" t="s">
        <v>39</v>
      </c>
    </row>
    <row r="5" spans="2:15">
      <c r="B5" s="29" t="s">
        <v>55</v>
      </c>
      <c r="C5" s="33">
        <v>1641</v>
      </c>
      <c r="E5" s="29" t="s">
        <v>56</v>
      </c>
      <c r="F5" s="116">
        <f>C28</f>
        <v>750</v>
      </c>
      <c r="G5" s="117"/>
      <c r="I5" s="29" t="s">
        <v>57</v>
      </c>
      <c r="J5" s="61">
        <f>G28</f>
        <v>2383.8000000000002</v>
      </c>
      <c r="L5" s="29" t="s">
        <v>58</v>
      </c>
      <c r="M5" s="33">
        <f>J28</f>
        <v>2879.8</v>
      </c>
    </row>
    <row r="6" spans="2:15" ht="41.25" customHeight="1" thickBot="1">
      <c r="B6" s="35" t="s">
        <v>53</v>
      </c>
      <c r="C6" s="36">
        <v>2253</v>
      </c>
      <c r="E6" s="35" t="s">
        <v>53</v>
      </c>
      <c r="F6" s="118">
        <v>2300</v>
      </c>
      <c r="G6" s="119"/>
      <c r="I6" s="35" t="s">
        <v>53</v>
      </c>
      <c r="J6" s="60">
        <f>F6</f>
        <v>2300</v>
      </c>
      <c r="L6" s="35" t="s">
        <v>53</v>
      </c>
      <c r="M6" s="36">
        <f>J6</f>
        <v>2300</v>
      </c>
    </row>
    <row r="7" spans="2:15" ht="17.25" customHeight="1" thickTop="1" thickBot="1">
      <c r="B7" s="34" t="s">
        <v>41</v>
      </c>
      <c r="C7" s="37">
        <f>C5+C6</f>
        <v>3894</v>
      </c>
      <c r="E7" s="34" t="s">
        <v>41</v>
      </c>
      <c r="F7" s="120">
        <f>F5+F6</f>
        <v>3050</v>
      </c>
      <c r="G7" s="121"/>
      <c r="I7" s="34" t="s">
        <v>41</v>
      </c>
      <c r="J7" s="59">
        <f>J5+J6</f>
        <v>4683.8</v>
      </c>
      <c r="L7" s="34" t="s">
        <v>41</v>
      </c>
      <c r="M7" s="37">
        <f>M5+M6</f>
        <v>5179.8</v>
      </c>
    </row>
    <row r="8" spans="2:15" ht="6" customHeight="1"/>
    <row r="9" spans="2:15" ht="15.75" customHeight="1" thickBot="1">
      <c r="J9" s="38"/>
      <c r="M9" s="74" t="s">
        <v>64</v>
      </c>
      <c r="N9" s="73" t="s">
        <v>63</v>
      </c>
      <c r="O9" s="72" t="s">
        <v>65</v>
      </c>
    </row>
    <row r="10" spans="2:15" ht="54.75" customHeight="1">
      <c r="B10" s="50" t="s">
        <v>20</v>
      </c>
      <c r="C10" s="67">
        <v>2223</v>
      </c>
      <c r="D10" s="52"/>
      <c r="E10" s="50" t="s">
        <v>49</v>
      </c>
      <c r="F10" s="53">
        <v>0</v>
      </c>
      <c r="G10" s="51">
        <f>73.8+38.5+6.3+60</f>
        <v>178.6</v>
      </c>
      <c r="H10" s="52"/>
      <c r="I10" s="65" t="s">
        <v>62</v>
      </c>
      <c r="J10" s="66">
        <v>360</v>
      </c>
      <c r="K10" s="52"/>
      <c r="L10" s="50" t="s">
        <v>67</v>
      </c>
      <c r="M10" s="51">
        <v>350</v>
      </c>
    </row>
    <row r="11" spans="2:15" ht="15">
      <c r="B11" s="27"/>
      <c r="C11" s="55"/>
      <c r="E11" s="27"/>
      <c r="F11" s="44"/>
      <c r="G11" s="42"/>
      <c r="I11" s="27" t="s">
        <v>34</v>
      </c>
      <c r="J11" s="44">
        <v>0</v>
      </c>
      <c r="L11" s="27" t="s">
        <v>54</v>
      </c>
      <c r="M11" s="42">
        <v>750</v>
      </c>
    </row>
    <row r="12" spans="2:15" ht="15">
      <c r="B12" s="27" t="s">
        <v>0</v>
      </c>
      <c r="C12" s="55">
        <v>11.1</v>
      </c>
      <c r="E12" s="27"/>
      <c r="F12" s="44">
        <v>15</v>
      </c>
      <c r="G12" s="42">
        <v>10</v>
      </c>
      <c r="I12" s="27" t="str">
        <f>B12</f>
        <v>výtahy oprava</v>
      </c>
      <c r="J12" s="44">
        <v>15</v>
      </c>
      <c r="L12" s="27" t="str">
        <f>I12</f>
        <v>výtahy oprava</v>
      </c>
      <c r="M12" s="42">
        <v>12</v>
      </c>
    </row>
    <row r="13" spans="2:15" ht="15">
      <c r="B13" s="27" t="s">
        <v>36</v>
      </c>
      <c r="C13" s="55">
        <v>57.4</v>
      </c>
      <c r="E13" s="27" t="s">
        <v>27</v>
      </c>
      <c r="F13" s="44">
        <v>20</v>
      </c>
      <c r="G13" s="42">
        <v>10.5</v>
      </c>
      <c r="I13" s="90" t="str">
        <f>B13</f>
        <v>střechy parapety, okna</v>
      </c>
      <c r="J13" s="91">
        <v>100</v>
      </c>
      <c r="L13" s="27" t="str">
        <f>I13</f>
        <v>střechy parapety, okna</v>
      </c>
      <c r="M13" s="42">
        <v>10</v>
      </c>
    </row>
    <row r="14" spans="2:15" ht="25.5">
      <c r="B14" s="27" t="s">
        <v>13</v>
      </c>
      <c r="C14" s="55">
        <v>2.6</v>
      </c>
      <c r="E14" s="27" t="s">
        <v>52</v>
      </c>
      <c r="F14" s="44">
        <v>20</v>
      </c>
      <c r="G14" s="42">
        <f>101+85</f>
        <v>186</v>
      </c>
      <c r="I14" s="27" t="s">
        <v>32</v>
      </c>
      <c r="J14" s="44">
        <v>40</v>
      </c>
      <c r="L14" s="27" t="s">
        <v>32</v>
      </c>
      <c r="M14" s="42">
        <v>20</v>
      </c>
    </row>
    <row r="15" spans="2:15" ht="15">
      <c r="B15" s="27" t="s">
        <v>21</v>
      </c>
      <c r="C15" s="55">
        <v>281</v>
      </c>
      <c r="E15" s="27" t="s">
        <v>21</v>
      </c>
      <c r="F15" s="44">
        <v>50</v>
      </c>
      <c r="G15" s="42">
        <v>1</v>
      </c>
      <c r="I15" s="27" t="s">
        <v>33</v>
      </c>
      <c r="J15" s="44">
        <v>30</v>
      </c>
      <c r="L15" s="27" t="s">
        <v>33</v>
      </c>
      <c r="M15" s="42">
        <v>50</v>
      </c>
    </row>
    <row r="16" spans="2:15" ht="15">
      <c r="B16" s="27" t="s">
        <v>1</v>
      </c>
      <c r="C16" s="55">
        <v>13.5</v>
      </c>
      <c r="E16" s="27" t="s">
        <v>28</v>
      </c>
      <c r="F16" s="44"/>
      <c r="G16" s="42">
        <v>12.4</v>
      </c>
      <c r="I16" s="27" t="s">
        <v>38</v>
      </c>
      <c r="J16" s="44">
        <v>5</v>
      </c>
      <c r="L16" s="27" t="s">
        <v>38</v>
      </c>
      <c r="M16" s="42">
        <v>5</v>
      </c>
    </row>
    <row r="17" spans="2:19" ht="25.5">
      <c r="B17" s="27" t="s">
        <v>47</v>
      </c>
      <c r="C17" s="55">
        <v>415.4</v>
      </c>
      <c r="E17" s="27"/>
      <c r="F17" s="44"/>
      <c r="G17" s="42"/>
      <c r="I17" s="41" t="s">
        <v>40</v>
      </c>
      <c r="J17" s="46">
        <v>580</v>
      </c>
      <c r="L17" s="27"/>
      <c r="M17" s="42"/>
    </row>
    <row r="18" spans="2:19" ht="15">
      <c r="B18" s="27" t="s">
        <v>48</v>
      </c>
      <c r="C18" s="55">
        <v>5.6</v>
      </c>
      <c r="E18" s="27" t="s">
        <v>48</v>
      </c>
      <c r="F18" s="44"/>
      <c r="G18" s="42">
        <v>0</v>
      </c>
      <c r="I18" s="27" t="s">
        <v>48</v>
      </c>
      <c r="J18" s="44">
        <v>8</v>
      </c>
      <c r="L18" s="27" t="s">
        <v>48</v>
      </c>
      <c r="M18" s="42">
        <v>5</v>
      </c>
    </row>
    <row r="19" spans="2:19" ht="15">
      <c r="B19" s="27" t="s">
        <v>22</v>
      </c>
      <c r="C19" s="55">
        <v>4.8</v>
      </c>
      <c r="E19" s="27" t="s">
        <v>22</v>
      </c>
      <c r="F19" s="44"/>
      <c r="G19" s="42">
        <v>5.5</v>
      </c>
      <c r="I19" s="27" t="s">
        <v>22</v>
      </c>
      <c r="J19" s="44">
        <v>10</v>
      </c>
      <c r="L19" s="27" t="s">
        <v>22</v>
      </c>
      <c r="M19" s="42">
        <v>15</v>
      </c>
    </row>
    <row r="20" spans="2:19" ht="15.75" thickBot="1">
      <c r="B20" s="27" t="s">
        <v>23</v>
      </c>
      <c r="C20" s="55">
        <v>9.1</v>
      </c>
      <c r="E20" s="27" t="s">
        <v>23</v>
      </c>
      <c r="F20" s="44"/>
      <c r="G20" s="42">
        <v>1.5</v>
      </c>
      <c r="I20" s="27" t="s">
        <v>23</v>
      </c>
      <c r="J20" s="44">
        <v>5</v>
      </c>
      <c r="L20" s="27" t="s">
        <v>23</v>
      </c>
      <c r="M20" s="42">
        <v>5</v>
      </c>
    </row>
    <row r="21" spans="2:19" ht="15.75" thickBot="1">
      <c r="B21" s="27" t="s">
        <v>60</v>
      </c>
      <c r="C21" s="55">
        <v>3.4</v>
      </c>
      <c r="E21" s="27" t="s">
        <v>31</v>
      </c>
      <c r="F21" s="44"/>
      <c r="G21" s="42">
        <v>36.6</v>
      </c>
      <c r="I21" s="90" t="s">
        <v>59</v>
      </c>
      <c r="J21" s="91">
        <f>500*0.2</f>
        <v>100</v>
      </c>
      <c r="L21" s="27" t="s">
        <v>66</v>
      </c>
      <c r="M21" s="68">
        <v>3000</v>
      </c>
      <c r="N21" s="69">
        <v>2000</v>
      </c>
      <c r="O21" s="70">
        <f>46*(15+2.3+0.2)+110</f>
        <v>915</v>
      </c>
    </row>
    <row r="22" spans="2:19" ht="15">
      <c r="B22" s="27" t="s">
        <v>18</v>
      </c>
      <c r="C22" s="55">
        <v>21</v>
      </c>
      <c r="E22" s="27" t="s">
        <v>29</v>
      </c>
      <c r="F22" s="44">
        <v>8</v>
      </c>
      <c r="G22" s="42">
        <v>21.9</v>
      </c>
      <c r="I22" s="27" t="s">
        <v>35</v>
      </c>
      <c r="J22" s="44">
        <v>25</v>
      </c>
      <c r="L22" s="27"/>
      <c r="M22" s="42"/>
    </row>
    <row r="23" spans="2:19" ht="15">
      <c r="B23" s="27" t="s">
        <v>24</v>
      </c>
      <c r="C23" s="55">
        <v>7.7</v>
      </c>
      <c r="E23" s="27" t="s">
        <v>24</v>
      </c>
      <c r="F23" s="44">
        <v>10</v>
      </c>
      <c r="G23" s="42">
        <f>34.6+10</f>
        <v>44.6</v>
      </c>
      <c r="I23" s="27" t="s">
        <v>24</v>
      </c>
      <c r="J23" s="54">
        <v>50</v>
      </c>
      <c r="L23" s="27" t="s">
        <v>24</v>
      </c>
      <c r="M23" s="42">
        <v>50</v>
      </c>
    </row>
    <row r="24" spans="2:19" ht="15">
      <c r="B24" s="27"/>
      <c r="C24" s="55"/>
      <c r="E24" s="27"/>
      <c r="F24" s="44"/>
      <c r="G24" s="42"/>
      <c r="I24" s="41" t="s">
        <v>16</v>
      </c>
      <c r="J24" s="46">
        <f>30*21*0.6</f>
        <v>378</v>
      </c>
      <c r="L24" s="27"/>
      <c r="M24" s="42"/>
    </row>
    <row r="25" spans="2:19" ht="15">
      <c r="B25" s="27" t="s">
        <v>30</v>
      </c>
      <c r="C25" s="55"/>
      <c r="E25" s="27" t="s">
        <v>30</v>
      </c>
      <c r="F25" s="44">
        <v>15</v>
      </c>
      <c r="G25" s="42">
        <v>64</v>
      </c>
      <c r="I25" s="27" t="s">
        <v>30</v>
      </c>
      <c r="J25" s="44">
        <v>8</v>
      </c>
      <c r="L25" s="27" t="s">
        <v>30</v>
      </c>
      <c r="M25" s="42">
        <v>8</v>
      </c>
    </row>
    <row r="26" spans="2:19" ht="15.75" thickBot="1">
      <c r="B26" s="35" t="s">
        <v>25</v>
      </c>
      <c r="C26" s="43">
        <v>88.4</v>
      </c>
      <c r="E26" s="35" t="s">
        <v>25</v>
      </c>
      <c r="F26" s="45">
        <v>88</v>
      </c>
      <c r="G26" s="43">
        <f>78.6+15</f>
        <v>93.6</v>
      </c>
      <c r="I26" s="35" t="s">
        <v>25</v>
      </c>
      <c r="J26" s="45">
        <v>90</v>
      </c>
      <c r="L26" s="35" t="s">
        <v>25</v>
      </c>
      <c r="M26" s="43">
        <v>90</v>
      </c>
    </row>
    <row r="27" spans="2:19" ht="16.5" thickTop="1">
      <c r="B27" s="29" t="s">
        <v>37</v>
      </c>
      <c r="C27" s="48">
        <f>SUM(C10:C26)</f>
        <v>3144</v>
      </c>
      <c r="E27" s="29" t="s">
        <v>37</v>
      </c>
      <c r="F27" s="26"/>
      <c r="G27" s="48">
        <f>SUM(G10:G26)</f>
        <v>666.2</v>
      </c>
      <c r="I27" s="29" t="s">
        <v>61</v>
      </c>
      <c r="J27" s="49">
        <f>SUM(J10:J26)</f>
        <v>1804</v>
      </c>
      <c r="L27" s="29" t="s">
        <v>37</v>
      </c>
      <c r="M27" s="75">
        <f>SUM(M10:M26)</f>
        <v>4370</v>
      </c>
      <c r="N27" s="76">
        <f>M27-(M21-N21)</f>
        <v>3370</v>
      </c>
      <c r="O27" s="77">
        <f>M27-(M21-O21)</f>
        <v>2285</v>
      </c>
      <c r="S27" s="71"/>
    </row>
    <row r="28" spans="2:19" ht="15.75" thickBot="1">
      <c r="B28" s="28" t="s">
        <v>44</v>
      </c>
      <c r="C28" s="56">
        <f>C7-C27</f>
        <v>750</v>
      </c>
      <c r="E28" s="28" t="s">
        <v>50</v>
      </c>
      <c r="F28" s="30"/>
      <c r="G28" s="56">
        <f>F7-G27</f>
        <v>2383.8000000000002</v>
      </c>
      <c r="I28" s="28" t="s">
        <v>42</v>
      </c>
      <c r="J28" s="57">
        <f>J7-J27</f>
        <v>2879.8</v>
      </c>
      <c r="L28" s="28" t="s">
        <v>43</v>
      </c>
      <c r="M28" s="56">
        <f>M7-M27</f>
        <v>809.80000000000018</v>
      </c>
      <c r="N28" s="56">
        <f>M7-N27</f>
        <v>1809.8000000000002</v>
      </c>
      <c r="O28" s="56">
        <f>M7-O27</f>
        <v>2894.8</v>
      </c>
    </row>
    <row r="29" spans="2:19" ht="9" customHeight="1"/>
    <row r="74" spans="34:34" ht="33.75">
      <c r="AH74" s="78"/>
    </row>
    <row r="75" spans="34:34" ht="16.5">
      <c r="AH75" s="79"/>
    </row>
    <row r="76" spans="34:34" ht="16.5">
      <c r="AH76" s="79"/>
    </row>
    <row r="77" spans="34:34" ht="16.5">
      <c r="AH77" s="79"/>
    </row>
    <row r="78" spans="34:34" ht="16.5">
      <c r="AH78" s="79"/>
    </row>
    <row r="80" spans="34:34" ht="16.5">
      <c r="AH80" s="79"/>
    </row>
    <row r="81" spans="34:34" ht="16.5">
      <c r="AH81" s="79"/>
    </row>
    <row r="82" spans="34:34" ht="16.5">
      <c r="AH82" s="79"/>
    </row>
    <row r="83" spans="34:34" ht="16.5">
      <c r="AH83" s="79"/>
    </row>
    <row r="85" spans="34:34" ht="16.5">
      <c r="AH85" s="79"/>
    </row>
    <row r="86" spans="34:34" ht="33.75">
      <c r="AH86" s="78"/>
    </row>
    <row r="87" spans="34:34" ht="16.5">
      <c r="AH87" s="80"/>
    </row>
    <row r="88" spans="34:34" ht="22.5">
      <c r="AH88" s="81"/>
    </row>
    <row r="89" spans="34:34" ht="16.5">
      <c r="AH89" s="80"/>
    </row>
    <row r="90" spans="34:34" ht="22.5">
      <c r="AH90" s="81"/>
    </row>
    <row r="91" spans="34:34" ht="16.5">
      <c r="AH91" s="80"/>
    </row>
    <row r="92" spans="34:34" ht="22.5">
      <c r="AH92" s="81"/>
    </row>
    <row r="93" spans="34:34" ht="16.5">
      <c r="AH93" s="80"/>
    </row>
  </sheetData>
  <mergeCells count="6">
    <mergeCell ref="M2:O2"/>
    <mergeCell ref="F5:G5"/>
    <mergeCell ref="F6:G6"/>
    <mergeCell ref="F7:G7"/>
    <mergeCell ref="F2:G2"/>
    <mergeCell ref="F4:G4"/>
  </mergeCells>
  <pageMargins left="0.31496062992125984" right="0.31496062992125984" top="0.59055118110236227" bottom="0.59055118110236227" header="0.31496062992125984" footer="0.31496062992125984"/>
  <pageSetup paperSize="9" scale="95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G27" sqref="G27"/>
    </sheetView>
  </sheetViews>
  <sheetFormatPr defaultRowHeight="12.75"/>
  <cols>
    <col min="1" max="1" width="28.85546875" customWidth="1"/>
    <col min="3" max="3" width="14.85546875" customWidth="1"/>
    <col min="4" max="4" width="13.5703125" customWidth="1"/>
    <col min="5" max="5" width="14.5703125" customWidth="1"/>
    <col min="6" max="6" width="14.28515625" customWidth="1"/>
    <col min="7" max="7" width="15.7109375" customWidth="1"/>
  </cols>
  <sheetData>
    <row r="1" spans="1:8" ht="56.25" customHeight="1" thickBot="1"/>
    <row r="2" spans="1:8" ht="39" thickBot="1">
      <c r="A2" s="10" t="s">
        <v>68</v>
      </c>
      <c r="B2" s="9"/>
      <c r="C2" s="11" t="s">
        <v>17</v>
      </c>
      <c r="D2" s="11" t="s">
        <v>69</v>
      </c>
      <c r="E2" s="11" t="s">
        <v>19</v>
      </c>
      <c r="F2" s="82" t="s">
        <v>70</v>
      </c>
      <c r="G2" s="83" t="s">
        <v>71</v>
      </c>
    </row>
    <row r="3" spans="1:8" ht="43.5">
      <c r="A3" s="24" t="s">
        <v>72</v>
      </c>
      <c r="B3" s="25"/>
      <c r="C3" s="5">
        <v>289</v>
      </c>
      <c r="D3" s="7">
        <v>281</v>
      </c>
      <c r="E3" s="7">
        <v>270</v>
      </c>
      <c r="F3" s="7"/>
      <c r="G3" s="84">
        <v>270</v>
      </c>
      <c r="H3" s="85">
        <f>270000/(134*12)</f>
        <v>167.91044776119404</v>
      </c>
    </row>
    <row r="4" spans="1:8" ht="15">
      <c r="A4" s="2" t="s">
        <v>2</v>
      </c>
      <c r="B4" s="1"/>
      <c r="C4" s="5">
        <v>31</v>
      </c>
      <c r="D4" s="7">
        <v>38</v>
      </c>
      <c r="E4" s="7">
        <v>35</v>
      </c>
      <c r="F4" s="7"/>
      <c r="G4" s="84">
        <v>38</v>
      </c>
    </row>
    <row r="5" spans="1:8" ht="15">
      <c r="A5" s="2" t="s">
        <v>3</v>
      </c>
      <c r="B5" s="1"/>
      <c r="C5" s="5">
        <v>10.8</v>
      </c>
      <c r="D5" s="7">
        <v>0</v>
      </c>
      <c r="E5" s="7">
        <v>0</v>
      </c>
      <c r="F5" s="7"/>
      <c r="G5" s="84">
        <v>0</v>
      </c>
    </row>
    <row r="6" spans="1:8" ht="15">
      <c r="A6" s="2" t="s">
        <v>4</v>
      </c>
      <c r="B6" s="1"/>
      <c r="C6" s="5">
        <v>59.3</v>
      </c>
      <c r="D6" s="7">
        <v>61</v>
      </c>
      <c r="E6" s="7">
        <v>65</v>
      </c>
      <c r="F6" s="7"/>
      <c r="G6" s="84">
        <v>65</v>
      </c>
    </row>
    <row r="7" spans="1:8" ht="15">
      <c r="A7" s="2" t="s">
        <v>5</v>
      </c>
      <c r="B7" s="1"/>
      <c r="C7" s="5">
        <v>166.8</v>
      </c>
      <c r="D7" s="7">
        <v>167</v>
      </c>
      <c r="E7" s="7">
        <v>167</v>
      </c>
      <c r="F7" s="7"/>
      <c r="G7" s="84">
        <v>167</v>
      </c>
    </row>
    <row r="8" spans="1:8" ht="15">
      <c r="A8" s="2" t="s">
        <v>6</v>
      </c>
      <c r="B8" s="1"/>
      <c r="C8" s="5">
        <v>140.1</v>
      </c>
      <c r="D8" s="7">
        <v>163</v>
      </c>
      <c r="E8" s="7">
        <v>140</v>
      </c>
      <c r="F8" s="7"/>
      <c r="G8" s="84">
        <v>170</v>
      </c>
    </row>
    <row r="9" spans="1:8" ht="15">
      <c r="A9" s="2" t="s">
        <v>7</v>
      </c>
      <c r="B9" s="1"/>
      <c r="C9" s="5">
        <v>49.7</v>
      </c>
      <c r="D9" s="7">
        <v>81</v>
      </c>
      <c r="E9" s="7">
        <v>60</v>
      </c>
      <c r="F9" s="7"/>
      <c r="G9" s="84">
        <v>80</v>
      </c>
    </row>
    <row r="10" spans="1:8" ht="15">
      <c r="A10" s="16" t="s">
        <v>8</v>
      </c>
      <c r="B10" s="17"/>
      <c r="C10" s="18">
        <v>1902</v>
      </c>
      <c r="D10" s="19">
        <v>1671</v>
      </c>
      <c r="E10" s="19">
        <f>1800*1.1</f>
        <v>1980.0000000000002</v>
      </c>
      <c r="F10" s="19"/>
      <c r="G10" s="86">
        <f>D10*1.02</f>
        <v>1704.42</v>
      </c>
    </row>
    <row r="11" spans="1:8" ht="15">
      <c r="A11" s="12" t="s">
        <v>9</v>
      </c>
      <c r="B11" s="13"/>
      <c r="C11" s="14">
        <v>1360</v>
      </c>
      <c r="D11" s="15">
        <v>1076</v>
      </c>
      <c r="E11" s="15">
        <f>1300*1.1</f>
        <v>1430.0000000000002</v>
      </c>
      <c r="F11" s="15"/>
      <c r="G11" s="87">
        <f>D11*1.02</f>
        <v>1097.52</v>
      </c>
    </row>
    <row r="12" spans="1:8" ht="15.75" thickBot="1">
      <c r="A12" s="20" t="s">
        <v>10</v>
      </c>
      <c r="B12" s="21"/>
      <c r="C12" s="22">
        <v>443</v>
      </c>
      <c r="D12" s="23">
        <v>376</v>
      </c>
      <c r="E12" s="23">
        <v>460</v>
      </c>
      <c r="F12" s="23"/>
      <c r="G12" s="88">
        <f>D12*1.02</f>
        <v>383.52</v>
      </c>
    </row>
    <row r="13" spans="1:8" ht="16.5" thickBot="1">
      <c r="A13" s="3"/>
      <c r="B13" s="4" t="s">
        <v>11</v>
      </c>
      <c r="C13" s="6">
        <f>SUM(C3:C12)</f>
        <v>4451.7000000000007</v>
      </c>
      <c r="D13" s="8">
        <f>SUM(D3:D12)</f>
        <v>3914</v>
      </c>
      <c r="E13" s="8">
        <f>SUM(E3:E12)</f>
        <v>4607</v>
      </c>
      <c r="F13" s="8"/>
      <c r="G13" s="89">
        <f>SUM(G3:G12)</f>
        <v>3975.46</v>
      </c>
    </row>
  </sheetData>
  <pageMargins left="0.7" right="0.7" top="0.78740157499999996" bottom="0.78740157499999996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9"/>
  <sheetViews>
    <sheetView workbookViewId="0">
      <selection activeCell="N22" sqref="N22"/>
    </sheetView>
  </sheetViews>
  <sheetFormatPr defaultRowHeight="12.75"/>
  <cols>
    <col min="1" max="1" width="1.85546875" customWidth="1"/>
    <col min="2" max="2" width="17.85546875" customWidth="1"/>
    <col min="3" max="3" width="20.140625" customWidth="1"/>
    <col min="4" max="4" width="13" customWidth="1"/>
    <col min="5" max="5" width="14.85546875" customWidth="1"/>
    <col min="6" max="6" width="1.42578125" customWidth="1"/>
    <col min="7" max="7" width="13.85546875" customWidth="1"/>
    <col min="8" max="8" width="16.5703125" customWidth="1"/>
    <col min="9" max="9" width="0.85546875" customWidth="1"/>
  </cols>
  <sheetData>
    <row r="2" spans="2:8" ht="21">
      <c r="B2" s="92"/>
      <c r="C2" s="92"/>
      <c r="D2" s="124" t="s">
        <v>73</v>
      </c>
      <c r="E2" s="124"/>
      <c r="F2" s="92"/>
      <c r="G2" s="124" t="s">
        <v>74</v>
      </c>
      <c r="H2" s="124"/>
    </row>
    <row r="3" spans="2:8" ht="43.5" customHeight="1" thickBot="1">
      <c r="B3" s="93"/>
      <c r="C3" s="93"/>
      <c r="D3" s="98" t="s">
        <v>75</v>
      </c>
      <c r="E3" s="103" t="s">
        <v>76</v>
      </c>
      <c r="F3" s="94"/>
      <c r="G3" s="98" t="s">
        <v>75</v>
      </c>
      <c r="H3" s="103" t="s">
        <v>76</v>
      </c>
    </row>
    <row r="4" spans="2:8" ht="21.75" thickTop="1">
      <c r="B4" s="95" t="s">
        <v>77</v>
      </c>
      <c r="C4" s="95" t="s">
        <v>78</v>
      </c>
      <c r="D4" s="125">
        <v>20.399999999999999</v>
      </c>
      <c r="E4" s="125"/>
      <c r="F4" s="95"/>
      <c r="G4" s="125">
        <v>22.7</v>
      </c>
      <c r="H4" s="125"/>
    </row>
    <row r="5" spans="2:8" ht="21.75" thickBot="1">
      <c r="B5" s="96" t="s">
        <v>79</v>
      </c>
      <c r="C5" s="93" t="s">
        <v>80</v>
      </c>
      <c r="D5" s="99">
        <f>D6/(D4*12)</f>
        <v>2.9820261437908497</v>
      </c>
      <c r="E5" s="104">
        <v>5</v>
      </c>
      <c r="F5" s="97"/>
      <c r="G5" s="99">
        <f>G6/(G4*12)</f>
        <v>3.7812041116005877</v>
      </c>
      <c r="H5" s="104">
        <v>5</v>
      </c>
    </row>
    <row r="6" spans="2:8" ht="21.75" thickTop="1">
      <c r="B6" s="95" t="s">
        <v>79</v>
      </c>
      <c r="C6" s="95" t="s">
        <v>81</v>
      </c>
      <c r="D6" s="100">
        <v>730</v>
      </c>
      <c r="E6" s="110">
        <f>$D4*12*E5</f>
        <v>1224</v>
      </c>
      <c r="F6" s="111"/>
      <c r="G6" s="112">
        <v>1030</v>
      </c>
      <c r="H6" s="110">
        <f>$G4*H5*12</f>
        <v>1362</v>
      </c>
    </row>
    <row r="7" spans="2:8" ht="21">
      <c r="B7" s="92" t="s">
        <v>82</v>
      </c>
      <c r="C7" s="92" t="s">
        <v>81</v>
      </c>
      <c r="D7" s="101">
        <v>50</v>
      </c>
      <c r="E7" s="105">
        <f>D7</f>
        <v>50</v>
      </c>
      <c r="F7" s="92"/>
      <c r="G7" s="101">
        <v>60</v>
      </c>
      <c r="H7" s="105">
        <v>60</v>
      </c>
    </row>
    <row r="8" spans="2:8" ht="21.75" thickBot="1">
      <c r="B8" s="93" t="s">
        <v>83</v>
      </c>
      <c r="C8" s="93" t="s">
        <v>81</v>
      </c>
      <c r="D8" s="102">
        <v>120</v>
      </c>
      <c r="E8" s="106">
        <f>D8</f>
        <v>120</v>
      </c>
      <c r="F8" s="93"/>
      <c r="G8" s="102">
        <v>120</v>
      </c>
      <c r="H8" s="106">
        <v>120</v>
      </c>
    </row>
    <row r="9" spans="2:8" ht="24" thickTop="1">
      <c r="B9" s="95" t="s">
        <v>84</v>
      </c>
      <c r="C9" s="95" t="s">
        <v>81</v>
      </c>
      <c r="D9" s="107">
        <f>SUM(D6:D8)</f>
        <v>900</v>
      </c>
      <c r="E9" s="108">
        <f>SUM(E6:E8)</f>
        <v>1394</v>
      </c>
      <c r="F9" s="109"/>
      <c r="G9" s="107">
        <f>SUM(G6:G8)</f>
        <v>1210</v>
      </c>
      <c r="H9" s="108">
        <f t="shared" ref="H9" si="0">SUM(H6:H8)</f>
        <v>1542</v>
      </c>
    </row>
  </sheetData>
  <mergeCells count="4">
    <mergeCell ref="D2:E2"/>
    <mergeCell ref="G2:H2"/>
    <mergeCell ref="D4:E4"/>
    <mergeCell ref="G4:H4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27236</TotalTime>
  <Application>LibreOffice/4.3.4.1$Windows_x86 LibreOffice_project/bc356b2f991740509f321d70e4512a6a54c5f243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18_19_20</vt:lpstr>
      <vt:lpstr>rozpočet 2020</vt:lpstr>
      <vt:lpstr>garáže od 2020</vt:lpstr>
      <vt:lpstr>'18_19_20'!Oblast_tisku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bdkvhd</dc:creator>
  <cp:lastModifiedBy>bdkvhd</cp:lastModifiedBy>
  <cp:revision>37</cp:revision>
  <cp:lastPrinted>2019-11-07T08:45:07Z</cp:lastPrinted>
  <dcterms:created xsi:type="dcterms:W3CDTF">2009-04-16T11:32:48Z</dcterms:created>
  <dcterms:modified xsi:type="dcterms:W3CDTF">2019-12-02T17:00:15Z</dcterms:modified>
  <dc:language>cs-CZ</dc:language>
</cp:coreProperties>
</file>